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ATSUBARA\4.諸検討\エクセルソルバーによるRC断面曲げ応力検討\3.円形RC断面を追加\HP掲載-矩形、T形および円形RC断面\"/>
    </mc:Choice>
  </mc:AlternateContent>
  <xr:revisionPtr revIDLastSave="0" documentId="13_ncr:1_{80B94127-7979-4436-AE7D-951305B8CC16}" xr6:coauthVersionLast="47" xr6:coauthVersionMax="47" xr10:uidLastSave="{00000000-0000-0000-0000-000000000000}"/>
  <bookViews>
    <workbookView xWindow="390" yWindow="1065" windowWidth="19695" windowHeight="10905" activeTab="2" xr2:uid="{F7EC0523-56CD-49CD-A9F7-122DFDED1C4F}"/>
  </bookViews>
  <sheets>
    <sheet name="矩形断面" sheetId="1" r:id="rId1"/>
    <sheet name="T形断面" sheetId="3" r:id="rId2"/>
    <sheet name="円形断面" sheetId="4" r:id="rId3"/>
    <sheet name="修正記録" sheetId="2" r:id="rId4"/>
  </sheets>
  <definedNames>
    <definedName name="solver_adj" localSheetId="1" hidden="1">T形断面!$N$6</definedName>
    <definedName name="solver_adj" localSheetId="2" hidden="1">円形断面!$P$6</definedName>
    <definedName name="solver_adj" localSheetId="0" hidden="1">矩形断面!$N$6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1" hidden="1">T形断面!$N$6</definedName>
    <definedName name="solver_lhs1" localSheetId="2" hidden="1">円形断面!$P$6</definedName>
    <definedName name="solver_lhs1" localSheetId="0" hidden="1">矩形断面!$N$6</definedName>
    <definedName name="solver_lhs2" localSheetId="1" hidden="1">T形断面!$N$6</definedName>
    <definedName name="solver_lhs2" localSheetId="2" hidden="1">円形断面!$P$6</definedName>
    <definedName name="solver_lhs2" localSheetId="0" hidden="1">矩形断面!$N$6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2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2</definedName>
    <definedName name="solver_num" localSheetId="2" hidden="1">2</definedName>
    <definedName name="solver_num" localSheetId="0" hidden="1">2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T形断面!$N$9</definedName>
    <definedName name="solver_opt" localSheetId="2" hidden="1">円形断面!$P$9</definedName>
    <definedName name="solver_opt" localSheetId="0" hidden="1">矩形断面!$N$9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1</definedName>
    <definedName name="solver_rel1" localSheetId="2" hidden="1">1</definedName>
    <definedName name="solver_rel1" localSheetId="0" hidden="1">1</definedName>
    <definedName name="solver_rel2" localSheetId="1" hidden="1">3</definedName>
    <definedName name="solver_rel2" localSheetId="2" hidden="1">3</definedName>
    <definedName name="solver_rel2" localSheetId="0" hidden="1">3</definedName>
    <definedName name="solver_rhs1" localSheetId="1" hidden="1">T形断面!$C$5*10</definedName>
    <definedName name="solver_rhs1" localSheetId="2" hidden="1">円形断面!$C$5*0.9999</definedName>
    <definedName name="solver_rhs1" localSheetId="0" hidden="1">矩形断面!$C$5*10</definedName>
    <definedName name="solver_rhs2" localSheetId="1" hidden="1">-T形断面!$C$5*10</definedName>
    <definedName name="solver_rhs2" localSheetId="2" hidden="1">0.0001</definedName>
    <definedName name="solver_rhs2" localSheetId="0" hidden="1">-矩形断面!$C$5*10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3</definedName>
    <definedName name="solver_typ" localSheetId="2" hidden="1">3</definedName>
    <definedName name="solver_typ" localSheetId="0" hidden="1">3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F9" i="4"/>
  <c r="H9" i="4" s="1"/>
  <c r="F8" i="4"/>
  <c r="F14" i="4" s="1"/>
  <c r="I5" i="4"/>
  <c r="P4" i="4"/>
  <c r="P3" i="4"/>
  <c r="I6" i="3"/>
  <c r="H6" i="3"/>
  <c r="G17" i="3"/>
  <c r="G18" i="3" s="1"/>
  <c r="F17" i="3"/>
  <c r="F6" i="3"/>
  <c r="F18" i="3" s="1"/>
  <c r="N4" i="3" s="1"/>
  <c r="G6" i="3"/>
  <c r="N3" i="3"/>
  <c r="G12" i="3"/>
  <c r="H12" i="3" s="1"/>
  <c r="G11" i="3"/>
  <c r="I11" i="3" s="1"/>
  <c r="F12" i="3"/>
  <c r="F11" i="3"/>
  <c r="I6" i="1"/>
  <c r="H6" i="1"/>
  <c r="N3" i="1"/>
  <c r="G10" i="1"/>
  <c r="H10" i="1" s="1"/>
  <c r="F10" i="1"/>
  <c r="G9" i="1"/>
  <c r="I9" i="1" s="1"/>
  <c r="F9" i="1"/>
  <c r="G6" i="1"/>
  <c r="F6" i="1"/>
  <c r="I12" i="3" l="1"/>
  <c r="H11" i="3"/>
  <c r="J5" i="4"/>
  <c r="G8" i="4"/>
  <c r="G14" i="4" s="1"/>
  <c r="H8" i="4"/>
  <c r="H14" i="4" s="1"/>
  <c r="F5" i="4"/>
  <c r="H17" i="3"/>
  <c r="H18" i="3" s="1"/>
  <c r="N7" i="3" s="1"/>
  <c r="I17" i="3"/>
  <c r="I18" i="3" s="1"/>
  <c r="I10" i="1"/>
  <c r="H9" i="1"/>
  <c r="F15" i="1"/>
  <c r="F16" i="1" s="1"/>
  <c r="G15" i="1"/>
  <c r="G16" i="1" s="1"/>
  <c r="H5" i="4" l="1"/>
  <c r="H15" i="4" s="1"/>
  <c r="F15" i="4"/>
  <c r="G5" i="4"/>
  <c r="G15" i="4" s="1"/>
  <c r="P7" i="4" s="1"/>
  <c r="N8" i="3"/>
  <c r="N9" i="3" s="1"/>
  <c r="K6" i="3"/>
  <c r="K11" i="3" s="1"/>
  <c r="H15" i="1"/>
  <c r="H16" i="1" s="1"/>
  <c r="N7" i="1" s="1"/>
  <c r="I15" i="1"/>
  <c r="I16" i="1" s="1"/>
  <c r="N4" i="1"/>
  <c r="N8" i="1" l="1"/>
  <c r="P8" i="4"/>
  <c r="P9" i="4" s="1"/>
  <c r="L5" i="4"/>
  <c r="K12" i="3"/>
  <c r="K6" i="1"/>
  <c r="K9" i="1" s="1"/>
  <c r="M9" i="4" l="1"/>
  <c r="M8" i="4"/>
  <c r="L9" i="4"/>
  <c r="L8" i="4"/>
  <c r="N9" i="1"/>
  <c r="K10" i="1"/>
</calcChain>
</file>

<file path=xl/sharedStrings.xml><?xml version="1.0" encoding="utf-8"?>
<sst xmlns="http://schemas.openxmlformats.org/spreadsheetml/2006/main" count="98" uniqueCount="61">
  <si>
    <t>断面高さ h(cm)</t>
    <rPh sb="0" eb="2">
      <t>ダンメン</t>
    </rPh>
    <rPh sb="2" eb="3">
      <t>タカ</t>
    </rPh>
    <phoneticPr fontId="1"/>
  </si>
  <si>
    <t>断面幅 b(cm)</t>
    <rPh sb="0" eb="2">
      <t>ダンメン</t>
    </rPh>
    <rPh sb="2" eb="3">
      <t>ハバ</t>
    </rPh>
    <phoneticPr fontId="1"/>
  </si>
  <si>
    <t>ヤング係数比 n</t>
    <rPh sb="3" eb="5">
      <t>ケイスウ</t>
    </rPh>
    <rPh sb="5" eb="6">
      <t>ヒ</t>
    </rPh>
    <phoneticPr fontId="1"/>
  </si>
  <si>
    <t>曲げモーメント M(kNm)</t>
    <rPh sb="0" eb="1">
      <t>マ</t>
    </rPh>
    <phoneticPr fontId="1"/>
  </si>
  <si>
    <t>軸力 N(kN)</t>
    <rPh sb="0" eb="2">
      <t>ジクリョク</t>
    </rPh>
    <phoneticPr fontId="1"/>
  </si>
  <si>
    <t>偏心距離 e(cm)</t>
    <rPh sb="0" eb="2">
      <t>ヘンシン</t>
    </rPh>
    <rPh sb="2" eb="4">
      <t>キョリ</t>
    </rPh>
    <phoneticPr fontId="1"/>
  </si>
  <si>
    <t>圧縮縁から図心までの距離 yc(cm)</t>
    <rPh sb="0" eb="2">
      <t>アッシュク</t>
    </rPh>
    <rPh sb="2" eb="3">
      <t>エン</t>
    </rPh>
    <rPh sb="5" eb="7">
      <t>ズシン</t>
    </rPh>
    <rPh sb="10" eb="12">
      <t>キョリ</t>
    </rPh>
    <phoneticPr fontId="1"/>
  </si>
  <si>
    <t>断面積
As(cm2)</t>
    <rPh sb="0" eb="3">
      <t>ダンメンセキ</t>
    </rPh>
    <phoneticPr fontId="1"/>
  </si>
  <si>
    <t>被り
c(cm)</t>
    <rPh sb="0" eb="1">
      <t>カブ</t>
    </rPh>
    <phoneticPr fontId="1"/>
  </si>
  <si>
    <t>nAs*c</t>
    <phoneticPr fontId="1"/>
  </si>
  <si>
    <t>bh*h/2</t>
    <phoneticPr fontId="1"/>
  </si>
  <si>
    <t>bh</t>
    <phoneticPr fontId="1"/>
  </si>
  <si>
    <t>nAs</t>
    <phoneticPr fontId="1"/>
  </si>
  <si>
    <t>A(cm2)</t>
    <phoneticPr fontId="1"/>
  </si>
  <si>
    <t>G(cm3)</t>
    <phoneticPr fontId="1"/>
  </si>
  <si>
    <t>I(cm4)</t>
    <phoneticPr fontId="1"/>
  </si>
  <si>
    <t>圧縮縁から中立軸までの距離 x(cm)</t>
    <rPh sb="0" eb="2">
      <t>アッシュク</t>
    </rPh>
    <rPh sb="2" eb="3">
      <t>エン</t>
    </rPh>
    <rPh sb="5" eb="7">
      <t>チュウリツ</t>
    </rPh>
    <rPh sb="7" eb="8">
      <t>ジク</t>
    </rPh>
    <rPh sb="11" eb="13">
      <t>キョリ</t>
    </rPh>
    <phoneticPr fontId="1"/>
  </si>
  <si>
    <t>bx*x/2</t>
    <phoneticPr fontId="1"/>
  </si>
  <si>
    <t>nAs*(x-c)</t>
    <phoneticPr fontId="1"/>
  </si>
  <si>
    <t>nAs*(x-c)^2</t>
    <phoneticPr fontId="1"/>
  </si>
  <si>
    <t>bx^3/3</t>
    <phoneticPr fontId="1"/>
  </si>
  <si>
    <t>A*y</t>
    <phoneticPr fontId="1"/>
  </si>
  <si>
    <t>鉄筋 (番号)</t>
    <rPh sb="0" eb="2">
      <t>テッキン</t>
    </rPh>
    <rPh sb="4" eb="6">
      <t>バンゴウ</t>
    </rPh>
    <phoneticPr fontId="1"/>
  </si>
  <si>
    <t>発生応力(N/mm2)</t>
    <rPh sb="0" eb="2">
      <t>ハッセイ</t>
    </rPh>
    <rPh sb="2" eb="4">
      <t>オウリョク</t>
    </rPh>
    <phoneticPr fontId="1"/>
  </si>
  <si>
    <t>σs=-(x-c)/x*σc*n
(引張正)</t>
    <rPh sb="18" eb="20">
      <t>ヒッパリ</t>
    </rPh>
    <rPh sb="20" eb="21">
      <t>セイ</t>
    </rPh>
    <phoneticPr fontId="1"/>
  </si>
  <si>
    <t>σｃ=(N(x-yc) +M)/I*x(圧縮正)</t>
    <rPh sb="20" eb="22">
      <t>アッシュク</t>
    </rPh>
    <rPh sb="22" eb="23">
      <t>セイ</t>
    </rPh>
    <phoneticPr fontId="1"/>
  </si>
  <si>
    <t>ABS(A-B)</t>
    <phoneticPr fontId="1"/>
  </si>
  <si>
    <t>A=G</t>
    <phoneticPr fontId="1"/>
  </si>
  <si>
    <t>B=I*N/(N*(x-yc)+M)</t>
    <phoneticPr fontId="1"/>
  </si>
  <si>
    <t>修正メモ</t>
    <rPh sb="0" eb="2">
      <t>シュウセイ</t>
    </rPh>
    <phoneticPr fontId="1"/>
  </si>
  <si>
    <t>中立軸が断面外となったときの処理を追加</t>
    <rPh sb="0" eb="2">
      <t>チュウリツ</t>
    </rPh>
    <rPh sb="2" eb="3">
      <t>ジク</t>
    </rPh>
    <rPh sb="4" eb="6">
      <t>ダンメン</t>
    </rPh>
    <rPh sb="6" eb="7">
      <t>ガイ</t>
    </rPh>
    <rPh sb="14" eb="16">
      <t>ショリ</t>
    </rPh>
    <rPh sb="17" eb="19">
      <t>ツイカ</t>
    </rPh>
    <phoneticPr fontId="1"/>
  </si>
  <si>
    <t>変数セル</t>
    <rPh sb="0" eb="2">
      <t>ヘンスウ</t>
    </rPh>
    <phoneticPr fontId="1"/>
  </si>
  <si>
    <t>目標セル</t>
    <rPh sb="0" eb="2">
      <t>モクヒョウ</t>
    </rPh>
    <phoneticPr fontId="1"/>
  </si>
  <si>
    <t>T形RC断面の曲げ応力計算を追加</t>
    <rPh sb="1" eb="2">
      <t>カタ</t>
    </rPh>
    <rPh sb="4" eb="6">
      <t>ダンメン</t>
    </rPh>
    <rPh sb="7" eb="8">
      <t>マ</t>
    </rPh>
    <rPh sb="9" eb="11">
      <t>オウリョク</t>
    </rPh>
    <rPh sb="11" eb="13">
      <t>ケイサン</t>
    </rPh>
    <rPh sb="14" eb="16">
      <t>ツイカ</t>
    </rPh>
    <phoneticPr fontId="1"/>
  </si>
  <si>
    <t>全断面高さ h(cm)</t>
    <rPh sb="0" eb="1">
      <t>ゼン</t>
    </rPh>
    <rPh sb="1" eb="3">
      <t>ダンメン</t>
    </rPh>
    <rPh sb="3" eb="4">
      <t>タカ</t>
    </rPh>
    <phoneticPr fontId="1"/>
  </si>
  <si>
    <t>フランジ厚さ t(cm)</t>
    <rPh sb="4" eb="5">
      <t>アツ</t>
    </rPh>
    <phoneticPr fontId="1"/>
  </si>
  <si>
    <t>フランジ幅b(cm)</t>
    <rPh sb="4" eb="5">
      <t>ハバ</t>
    </rPh>
    <phoneticPr fontId="1"/>
  </si>
  <si>
    <t>ウェブ幅bw(cm)</t>
    <rPh sb="3" eb="4">
      <t>ハバ</t>
    </rPh>
    <phoneticPr fontId="1"/>
  </si>
  <si>
    <t>nAs</t>
  </si>
  <si>
    <t>①</t>
    <phoneticPr fontId="1"/>
  </si>
  <si>
    <t>②</t>
    <phoneticPr fontId="1"/>
  </si>
  <si>
    <t>③</t>
    <phoneticPr fontId="1"/>
  </si>
  <si>
    <t>④</t>
    <phoneticPr fontId="1"/>
  </si>
  <si>
    <t>円形RC断面の曲げ応力計算を追加</t>
    <rPh sb="0" eb="2">
      <t>エンケイ</t>
    </rPh>
    <rPh sb="4" eb="6">
      <t>ダンメン</t>
    </rPh>
    <rPh sb="7" eb="8">
      <t>マ</t>
    </rPh>
    <rPh sb="9" eb="11">
      <t>オウリョク</t>
    </rPh>
    <rPh sb="11" eb="13">
      <t>ケイサン</t>
    </rPh>
    <rPh sb="14" eb="16">
      <t>ツイカ</t>
    </rPh>
    <phoneticPr fontId="1"/>
  </si>
  <si>
    <t>半径
r(cm)</t>
    <rPh sb="0" eb="2">
      <t>ハンケイ</t>
    </rPh>
    <phoneticPr fontId="1"/>
  </si>
  <si>
    <t>A(cm2)</t>
    <phoneticPr fontId="1"/>
  </si>
  <si>
    <t>断面の直径d(cm)</t>
    <rPh sb="0" eb="2">
      <t>ダンメン</t>
    </rPh>
    <rPh sb="3" eb="5">
      <t>チョッケイ</t>
    </rPh>
    <phoneticPr fontId="1"/>
  </si>
  <si>
    <t>θ(rad)</t>
    <phoneticPr fontId="1"/>
  </si>
  <si>
    <t>ｙG(cm)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</si>
  <si>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</si>
  <si>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</si>
  <si>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</si>
  <si>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</si>
  <si>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</si>
  <si>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Gxc(cm3)</t>
    <phoneticPr fontId="1"/>
  </si>
  <si>
    <t>Ixc(cm4)</t>
    <phoneticPr fontId="1"/>
  </si>
  <si>
    <t>nAs(cm2)</t>
    <phoneticPr fontId="1"/>
  </si>
  <si>
    <t>Gxs(cm3)</t>
    <phoneticPr fontId="1"/>
  </si>
  <si>
    <t>Ixs(cm4)</t>
    <phoneticPr fontId="1"/>
  </si>
  <si>
    <t>σs=-(x-d/2+r)/x*σc*n
(圧縮側、引張正)</t>
    <rPh sb="22" eb="24">
      <t>アッシュク</t>
    </rPh>
    <rPh sb="24" eb="25">
      <t>ガワ</t>
    </rPh>
    <rPh sb="26" eb="28">
      <t>ヒッパリ</t>
    </rPh>
    <rPh sb="28" eb="29">
      <t>セイ</t>
    </rPh>
    <phoneticPr fontId="1"/>
  </si>
  <si>
    <t>σs=-(x-d/2-r)/x*σc*n
(引張側、引張正)</t>
    <rPh sb="22" eb="24">
      <t>ヒッパリ</t>
    </rPh>
    <rPh sb="24" eb="25">
      <t>ガワ</t>
    </rPh>
    <rPh sb="26" eb="28">
      <t>ヒッパリ</t>
    </rPh>
    <rPh sb="28" eb="29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</si>
</sst>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"/>
    <numFmt numFmtId="178" formatCode="0.0_ "/>
    <numFmt numFmtId="179" formatCode="0.0000000"/>
    <numFmt numFmtId="180" formatCode="0.00000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rgb="FF0070C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176" fontId="4" fillId="6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13</xdr:row>
      <xdr:rowOff>95251</xdr:rowOff>
    </xdr:from>
    <xdr:to>
      <xdr:col>3</xdr:col>
      <xdr:colOff>609600</xdr:colOff>
      <xdr:row>15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3B805D-05B6-9F57-DDE0-979113D17790}"/>
            </a:ext>
          </a:extLst>
        </xdr:cNvPr>
        <xdr:cNvSpPr txBox="1"/>
      </xdr:nvSpPr>
      <xdr:spPr>
        <a:xfrm>
          <a:off x="1400175" y="2495551"/>
          <a:ext cx="1809750" cy="3048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被り：圧縮縁からの距離</a:t>
          </a:r>
        </a:p>
      </xdr:txBody>
    </xdr:sp>
    <xdr:clientData/>
  </xdr:twoCellAnchor>
  <xdr:twoCellAnchor>
    <xdr:from>
      <xdr:col>3</xdr:col>
      <xdr:colOff>142875</xdr:colOff>
      <xdr:row>17</xdr:row>
      <xdr:rowOff>130969</xdr:rowOff>
    </xdr:from>
    <xdr:to>
      <xdr:col>12</xdr:col>
      <xdr:colOff>1893094</xdr:colOff>
      <xdr:row>21</xdr:row>
      <xdr:rowOff>71438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7C6441-B347-7CF4-9481-10F7DF8565DD}"/>
            </a:ext>
          </a:extLst>
        </xdr:cNvPr>
        <xdr:cNvSpPr txBox="1"/>
      </xdr:nvSpPr>
      <xdr:spPr>
        <a:xfrm>
          <a:off x="2750344" y="3143250"/>
          <a:ext cx="7941469" cy="60721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本例は「下水道施設耐震計算例</a:t>
          </a:r>
          <a:r>
            <a:rPr kumimoji="1" lang="en-US" altLang="ja-JP" sz="1100"/>
            <a:t>2015</a:t>
          </a:r>
          <a:r>
            <a:rPr kumimoji="1" lang="ja-JP" altLang="en-US" sz="1100"/>
            <a:t>版ー処理場・ポンプ場編ー　日本下水道協会」</a:t>
          </a:r>
          <a:r>
            <a:rPr kumimoji="1" lang="en-US" altLang="ja-JP" sz="1100"/>
            <a:t>p2-53</a:t>
          </a:r>
          <a:r>
            <a:rPr kumimoji="1" lang="ja-JP" altLang="en-US" sz="1100"/>
            <a:t>、表</a:t>
          </a:r>
          <a:r>
            <a:rPr kumimoji="1" lang="en-US" altLang="ja-JP" sz="1100"/>
            <a:t>3-4-1</a:t>
          </a:r>
          <a:r>
            <a:rPr kumimoji="1" lang="ja-JP" altLang="en-US" sz="1100"/>
            <a:t>の例題を対象としている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中立軸位置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、コンクリート応力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、鉄筋応力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圧縮および引張鉄筋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)σs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上記文献の結果と一致している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16</xdr:col>
      <xdr:colOff>107157</xdr:colOff>
      <xdr:row>3</xdr:row>
      <xdr:rowOff>23812</xdr:rowOff>
    </xdr:from>
    <xdr:to>
      <xdr:col>22</xdr:col>
      <xdr:colOff>428625</xdr:colOff>
      <xdr:row>7</xdr:row>
      <xdr:rowOff>178593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29473F-2FE3-4F8B-92B9-29389F50E596}"/>
            </a:ext>
          </a:extLst>
        </xdr:cNvPr>
        <xdr:cNvSpPr txBox="1"/>
      </xdr:nvSpPr>
      <xdr:spPr>
        <a:xfrm>
          <a:off x="13811251" y="523875"/>
          <a:ext cx="4464843" cy="8215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変数セル（</a:t>
          </a:r>
          <a:r>
            <a:rPr kumimoji="1" lang="en-US" altLang="ja-JP" sz="1100"/>
            <a:t>x</a:t>
          </a:r>
          <a:r>
            <a:rPr kumimoji="1" lang="ja-JP" altLang="en-US" sz="1100"/>
            <a:t>）の初期値</a:t>
          </a:r>
          <a:endParaRPr kumimoji="1" lang="en-US" altLang="ja-JP" sz="1100"/>
        </a:p>
        <a:p>
          <a:r>
            <a:rPr kumimoji="1" lang="ja-JP" altLang="en-US" sz="1100"/>
            <a:t>・中立軸が断面内あるいは圧縮側の断面外</a:t>
          </a:r>
          <a:r>
            <a:rPr kumimoji="1" lang="en-US" altLang="ja-JP" sz="1100"/>
            <a:t>(</a:t>
          </a:r>
          <a:r>
            <a:rPr kumimoji="1" lang="ja-JP" altLang="en-US" sz="1100"/>
            <a:t>全断面引張</a:t>
          </a:r>
          <a:r>
            <a:rPr kumimoji="1" lang="en-US" altLang="ja-JP" sz="1100"/>
            <a:t>)</a:t>
          </a:r>
          <a:r>
            <a:rPr kumimoji="1" lang="ja-JP" altLang="en-US" sz="1100"/>
            <a:t>のとき：</a:t>
          </a:r>
          <a:r>
            <a:rPr kumimoji="1" lang="en-US" altLang="ja-JP" sz="1100"/>
            <a:t>x=0</a:t>
          </a:r>
        </a:p>
        <a:p>
          <a:r>
            <a:rPr kumimoji="1" lang="ja-JP" altLang="en-US" sz="1100"/>
            <a:t>・中立軸が引張側の断面外</a:t>
          </a:r>
          <a:r>
            <a:rPr kumimoji="1" lang="en-US" altLang="ja-JP" sz="1100"/>
            <a:t>(</a:t>
          </a:r>
          <a:r>
            <a:rPr kumimoji="1" lang="ja-JP" altLang="en-US" sz="1100"/>
            <a:t>全断面圧縮</a:t>
          </a:r>
          <a:r>
            <a:rPr kumimoji="1" lang="en-US" altLang="ja-JP" sz="1100"/>
            <a:t>)</a:t>
          </a:r>
          <a:r>
            <a:rPr kumimoji="1" lang="ja-JP" altLang="en-US" sz="1100"/>
            <a:t>のとき：</a:t>
          </a:r>
          <a:r>
            <a:rPr kumimoji="1" lang="en-US" altLang="ja-JP" sz="1100"/>
            <a:t>x=h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1178719</xdr:colOff>
      <xdr:row>15</xdr:row>
      <xdr:rowOff>83345</xdr:rowOff>
    </xdr:from>
    <xdr:to>
      <xdr:col>3</xdr:col>
      <xdr:colOff>323850</xdr:colOff>
      <xdr:row>17</xdr:row>
      <xdr:rowOff>45245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240435-5666-452A-94CB-237A83CB4423}"/>
            </a:ext>
          </a:extLst>
        </xdr:cNvPr>
        <xdr:cNvSpPr txBox="1"/>
      </xdr:nvSpPr>
      <xdr:spPr>
        <a:xfrm>
          <a:off x="1488282" y="2762251"/>
          <a:ext cx="1812131" cy="2952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被り：圧縮縁からの距離</a:t>
          </a:r>
        </a:p>
      </xdr:txBody>
    </xdr:sp>
    <xdr:clientData/>
  </xdr:twoCellAnchor>
  <xdr:twoCellAnchor>
    <xdr:from>
      <xdr:col>12</xdr:col>
      <xdr:colOff>95249</xdr:colOff>
      <xdr:row>10</xdr:row>
      <xdr:rowOff>95249</xdr:rowOff>
    </xdr:from>
    <xdr:to>
      <xdr:col>18</xdr:col>
      <xdr:colOff>59530</xdr:colOff>
      <xdr:row>33</xdr:row>
      <xdr:rowOff>11906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128E342-C52F-3BD7-F91D-DB298757AB32}"/>
                </a:ext>
              </a:extLst>
            </xdr:cNvPr>
            <xdr:cNvSpPr txBox="1"/>
          </xdr:nvSpPr>
          <xdr:spPr>
            <a:xfrm>
              <a:off x="10334624" y="1940718"/>
              <a:ext cx="5417344" cy="3750469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①</a:t>
              </a:r>
              <a:r>
                <a:rPr kumimoji="1" lang="en-US" altLang="ja-JP" sz="1100"/>
                <a:t>,</a:t>
              </a:r>
              <a:r>
                <a:rPr kumimoji="1" lang="ja-JP" altLang="en-US" sz="1100"/>
                <a:t>②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𝑏</m:t>
                          </m:r>
                          <m:sSup>
                            <m:sSup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e>
                            <m:sup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𝑏</m:t>
                          </m:r>
                        </m:e>
                        <m:sub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𝑤</m:t>
                          </m:r>
                        </m:sub>
                      </m:s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h</m:t>
                          </m:r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𝑡</m:t>
                          </m:r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nary>
                        <m:naryPr>
                          <m:chr m:val="∑"/>
                          <m:limLoc m:val="undOvr"/>
                          <m:subHide m:val="on"/>
                          <m:supHide m:val="on"/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sSub>
                            <m:sSub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𝐴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</m:t>
                              </m:r>
                            </m:sub>
                          </m:sSub>
                          <m:sSub>
                            <m:sSub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𝑐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𝑖</m:t>
                              </m:r>
                            </m:sub>
                          </m:sSub>
                        </m:e>
                      </m:nary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𝑏𝑡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𝑏</m:t>
                          </m:r>
                        </m:e>
                        <m:sub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𝑤</m:t>
                          </m:r>
                        </m:sub>
                      </m:s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)+</m:t>
                      </m:r>
                      <m:nary>
                        <m:naryPr>
                          <m:chr m:val="∑"/>
                          <m:limLoc m:val="undOvr"/>
                          <m:subHide m:val="on"/>
                          <m:supHide m:val="on"/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sSub>
                            <m:sSub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𝐴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</m:t>
                              </m:r>
                            </m:sub>
                          </m:sSub>
                        </m:e>
                      </m:nary>
                    </m:den>
                  </m:f>
                </m:oMath>
              </a14:m>
              <a:endParaRPr kumimoji="1" lang="en-US" altLang="ja-JP" sz="1100"/>
            </a:p>
            <a:p>
              <a:endParaRPr kumimoji="1" lang="en-US" altLang="ja-JP" sz="1100"/>
            </a:p>
            <a:p>
              <a:r>
                <a:rPr kumimoji="1" lang="ja-JP" altLang="en-US" sz="1100"/>
                <a:t>③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d>
                    <m:dPr>
                      <m:begChr m:val="{"/>
                      <m:endChr m:val=""/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m>
                        <m:mPr>
                          <m:mcs>
                            <m:mc>
                              <m:mcPr>
                                <m:count m:val="1"/>
                                <m:mcJc m:val="center"/>
                              </m:mcPr>
                            </m:mc>
                          </m:mcs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ja-JP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sSub>
                                  <m:sSubPr>
                                    <m:ctrlPr>
                                      <a:rPr lang="ja-JP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</m:t>
                                    </m:r>
                                  </m:sub>
                                </m:sSub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ja-JP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e>
                                  <m:sub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nary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(</m:t>
                            </m:r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&lt;0)</m:t>
                            </m:r>
                          </m:e>
                        </m:mr>
                        <m:m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ja-JP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</m:e>
                                      </m:d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  (0≤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&lt;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𝑡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)</m:t>
                                      </m:r>
                                    </m:e>
                                  </m:nary>
                                </m:e>
                              </m:mr>
                              <m:mr>
                                <m:e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𝑏𝑡</m:t>
                                  </m:r>
                                  <m:d>
                                    <m:d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f>
                                        <m:f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</m:num>
                                        <m:den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den>
                                      </m:f>
                                    </m:e>
                                  </m:d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𝑏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𝑤</m:t>
                                          </m:r>
                                        </m:sub>
                                      </m:sSub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(</m:t>
                                      </m:r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)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</m:e>
                                      </m:d>
                                    </m:e>
                                  </m:nary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  (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𝑡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≤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≤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)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𝑏𝑡</m:t>
                                  </m:r>
                                  <m:d>
                                    <m:d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f>
                                        <m:f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</m:num>
                                        <m:den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den>
                                      </m:f>
                                    </m:e>
                                  </m:d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sSub>
                                    <m:sSub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</m:e>
                                    <m:sub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𝑤</m:t>
                                      </m:r>
                                    </m:sub>
                                  </m:sSub>
                                  <m:d>
                                    <m:d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h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𝑡</m:t>
                                      </m:r>
                                    </m:e>
                                  </m:d>
                                  <m:d>
                                    <m:d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f>
                                        <m:f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fPr>
                                        <m:num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h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+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</m:num>
                                        <m:den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den>
                                      </m:f>
                                    </m:e>
                                  </m:d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</m:e>
                                      </m:d>
                                    </m:e>
                                  </m:nary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  (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&gt;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)</m:t>
                                  </m:r>
                                </m:e>
                              </m:mr>
                            </m:m>
                          </m:e>
                        </m:mr>
                      </m:m>
                    </m:e>
                  </m:d>
                </m:oMath>
              </a14:m>
              <a:endParaRPr lang="en-US" altLang="ja-JP" sz="1100">
                <a:solidFill>
                  <a:schemeClr val="dk1"/>
                </a:solidFill>
                <a:effectLst/>
                <a:ea typeface="+mn-ea"/>
                <a:cs typeface="+mn-cs"/>
              </a:endParaRPr>
            </a:p>
            <a:p>
              <a:endParaRPr kumimoji="1" lang="en-US" altLang="ja-JP" sz="1100"/>
            </a:p>
            <a:p>
              <a:r>
                <a:rPr kumimoji="1" lang="ja-JP" altLang="en-US" sz="1100"/>
                <a:t>④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d>
                    <m:dPr>
                      <m:begChr m:val="{"/>
                      <m:endChr m:val=""/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m>
                        <m:mPr>
                          <m:mcs>
                            <m:mc>
                              <m:mcPr>
                                <m:count m:val="1"/>
                                <m:mcJc m:val="center"/>
                              </m:mcPr>
                            </m:mc>
                          </m:mcs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nary>
                              <m:naryPr>
                                <m:chr m:val="∑"/>
                                <m:limLoc m:val="undOvr"/>
                                <m:subHide m:val="on"/>
                                <m:supHide m:val="on"/>
                                <m:ctrlPr>
                                  <a:rPr lang="ja-JP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en-US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  <m:sSub>
                                  <m:sSubPr>
                                    <m:ctrlPr>
                                      <a:rPr lang="ja-JP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𝑠𝑖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ja-JP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ja-JP" altLang="ja-JP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𝑐</m:t>
                                        </m:r>
                                      </m:e>
                                      <m:sub>
                                        <m:r>
                                          <a:rPr lang="en-US" altLang="ja-JP" sz="1100" i="1">
                                            <a:solidFill>
                                              <a:schemeClr val="dk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e>
                                  <m:sup>
                                    <m:r>
                                      <a:rPr lang="en-US" altLang="ja-JP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e>
                            </m:nary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 (</m:t>
                            </m:r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  <m:r>
                              <a:rPr lang="en-US" altLang="ja-JP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&lt;0)</m:t>
                            </m:r>
                          </m:e>
                        </m:mr>
                        <m:m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ja-JP" altLang="ja-JP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(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)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sup>
                                      </m:s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  (0≤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𝑥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&lt;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𝑡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)</m:t>
                                      </m:r>
                                    </m:e>
                                  </m:nary>
                                </m:e>
                              </m:mr>
                              <m:mr>
                                <m:e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12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𝑏𝑡</m:t>
                                  </m:r>
                                  <m:sSup>
                                    <m:sSup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f>
                                            <m:f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fPr>
                                            <m:num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𝑡</m:t>
                                              </m:r>
                                            </m:num>
                                            <m:den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2</m:t>
                                              </m:r>
                                            </m:den>
                                          </m:f>
                                        </m:e>
                                      </m:d>
                                    </m:e>
                                    <m: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sup>
                                  </m:sSup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𝑏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𝑤</m:t>
                                          </m:r>
                                        </m:sub>
                                      </m:sSub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(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)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(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)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sup>
                                      </m:s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 </m:t>
                                      </m:r>
                                    </m:e>
                                  </m:nary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 (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𝑡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≤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≤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)</m:t>
                                  </m:r>
                                </m:e>
                              </m:mr>
                              <m:mr>
                                <m:e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𝑡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12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𝑏𝑡</m:t>
                                  </m:r>
                                  <m:sSup>
                                    <m:sSup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f>
                                            <m:f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fPr>
                                            <m:num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𝑡</m:t>
                                              </m:r>
                                            </m:num>
                                            <m:den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2</m:t>
                                              </m:r>
                                            </m:den>
                                          </m:f>
                                        </m:e>
                                      </m:d>
                                    </m:e>
                                    <m: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sup>
                                  </m:sSup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f>
                                    <m:f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𝑏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𝑤</m:t>
                                          </m:r>
                                        </m:sub>
                                      </m:sSub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d>
                                            <m:d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d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h</m:t>
                                              </m:r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−</m:t>
                                              </m:r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𝑡</m:t>
                                              </m:r>
                                            </m:e>
                                          </m:d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3</m:t>
                                          </m:r>
                                        </m:sup>
                                      </m:sSup>
                                    </m:num>
                                    <m:den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12</m:t>
                                      </m:r>
                                    </m:den>
                                  </m:f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sSub>
                                    <m:sSub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𝑏</m:t>
                                      </m:r>
                                    </m:e>
                                    <m:sub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𝑤</m:t>
                                      </m:r>
                                    </m:sub>
                                  </m:sSub>
                                  <m:d>
                                    <m:d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dPr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h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−</m:t>
                                      </m:r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𝑡</m:t>
                                      </m:r>
                                    </m:e>
                                  </m:d>
                                  <m:sSup>
                                    <m:sSupPr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pPr>
                                    <m:e>
                                      <m:d>
                                        <m:d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d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f>
                                            <m:f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fPr>
                                            <m:num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h</m:t>
                                              </m:r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+</m:t>
                                              </m:r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𝑡</m:t>
                                              </m:r>
                                            </m:num>
                                            <m:den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2</m:t>
                                              </m:r>
                                            </m:den>
                                          </m:f>
                                        </m:e>
                                      </m:d>
                                    </m:e>
                                    <m: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2</m:t>
                                      </m:r>
                                    </m:sup>
                                  </m:sSup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+</m:t>
                                  </m:r>
                                  <m:nary>
                                    <m:naryPr>
                                      <m:chr m:val="∑"/>
                                      <m:limLoc m:val="undOvr"/>
                                      <m:subHide m:val="on"/>
                                      <m:supHide m:val="on"/>
                                      <m:ctrlPr>
                                        <a:rPr lang="ja-JP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naryPr>
                                    <m:sub/>
                                    <m:sup/>
                                    <m:e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𝑛</m:t>
                                      </m:r>
                                      <m:sSub>
                                        <m:sSub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𝐴</m:t>
                                          </m:r>
                                        </m:e>
                                        <m: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𝑠𝑖</m:t>
                                          </m:r>
                                        </m:sub>
                                      </m:sSub>
                                      <m:sSup>
                                        <m:sSupPr>
                                          <m:ctrlPr>
                                            <a:rPr lang="ja-JP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pPr>
                                        <m:e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(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𝑥</m:t>
                                          </m:r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−</m:t>
                                          </m:r>
                                          <m:sSub>
                                            <m:sSubPr>
                                              <m:ctrlPr>
                                                <a:rPr lang="ja-JP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</m:ctrlPr>
                                            </m:sSubPr>
                                            <m:e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𝑐</m:t>
                                              </m:r>
                                            </m:e>
                                            <m:sub>
                                              <m:r>
                                                <a:rPr lang="en-US" altLang="ja-JP" sz="1100" i="1">
                                                  <a:solidFill>
                                                    <a:schemeClr val="dk1"/>
                                                  </a:solidFill>
                                                  <a:effectLst/>
                                                  <a:latin typeface="Cambria Math" panose="02040503050406030204" pitchFamily="18" charset="0"/>
                                                  <a:ea typeface="+mn-ea"/>
                                                  <a:cs typeface="+mn-cs"/>
                                                </a:rPr>
                                                <m:t>𝑖</m:t>
                                              </m:r>
                                            </m:sub>
                                          </m:sSub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)</m:t>
                                          </m:r>
                                        </m:e>
                                        <m:sup>
                                          <m:r>
                                            <a:rPr lang="en-US" altLang="ja-JP" sz="1100" i="1">
                                              <a:solidFill>
                                                <a:schemeClr val="dk1"/>
                                              </a:solidFill>
                                              <a:effectLst/>
                                              <a:latin typeface="Cambria Math" panose="02040503050406030204" pitchFamily="18" charset="0"/>
                                              <a:ea typeface="+mn-ea"/>
                                              <a:cs typeface="+mn-cs"/>
                                            </a:rPr>
                                            <m:t>2</m:t>
                                          </m:r>
                                        </m:sup>
                                      </m:sSup>
                                      <m:r>
                                        <a:rPr lang="en-US" altLang="ja-JP" sz="1100" i="1">
                                          <a:solidFill>
                                            <a:schemeClr val="dk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  <m:t> </m:t>
                                      </m:r>
                                    </m:e>
                                  </m:nary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  (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&gt;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)</m:t>
                                  </m:r>
                                </m:e>
                              </m:mr>
                            </m:m>
                          </m:e>
                        </m:mr>
                      </m:m>
                    </m:e>
                  </m:d>
                </m:oMath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D128E342-C52F-3BD7-F91D-DB298757AB32}"/>
                </a:ext>
              </a:extLst>
            </xdr:cNvPr>
            <xdr:cNvSpPr txBox="1"/>
          </xdr:nvSpPr>
          <xdr:spPr>
            <a:xfrm>
              <a:off x="10334624" y="1940718"/>
              <a:ext cx="5417344" cy="3750469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①</a:t>
              </a:r>
              <a:r>
                <a:rPr kumimoji="1" lang="en-US" altLang="ja-JP" sz="1100"/>
                <a:t>,</a:t>
              </a:r>
              <a:r>
                <a:rPr kumimoji="1" lang="ja-JP" altLang="en-US" sz="1100"/>
                <a:t>②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𝑐=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 (ℎ−𝑡)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ℎ+𝑡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〗)/(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𝑏𝑡+𝑏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 (ℎ−𝑡)+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〗)</a:t>
              </a:r>
              <a:endParaRPr kumimoji="1" lang="en-US" altLang="ja-JP" sz="1100"/>
            </a:p>
            <a:p>
              <a:endParaRPr kumimoji="1" lang="en-US" altLang="ja-JP" sz="1100"/>
            </a:p>
            <a:p>
              <a:r>
                <a:rPr kumimoji="1" lang="ja-JP" altLang="en-US" sz="1100"/>
                <a:t>③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𝑥=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{■8(∑1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 (𝑥−𝑐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(𝑥&lt;0)@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■8((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𝑏𝑥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 )   (0≤𝑥&lt;𝑡)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@𝑏𝑡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 (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(𝑡≤𝑥≤ℎ)@𝑏𝑡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2)+𝑏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ℎ+𝑡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 )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(𝑥&gt;ℎ)))┤</a:t>
              </a:r>
              <a:endParaRPr lang="en-US" altLang="ja-JP" sz="1100">
                <a:solidFill>
                  <a:schemeClr val="dk1"/>
                </a:solidFill>
                <a:effectLst/>
                <a:ea typeface="+mn-ea"/>
                <a:cs typeface="+mn-cs"/>
              </a:endParaRPr>
            </a:p>
            <a:p>
              <a:endParaRPr kumimoji="1" lang="en-US" altLang="ja-JP" sz="1100"/>
            </a:p>
            <a:p>
              <a:r>
                <a:rPr kumimoji="1" lang="ja-JP" altLang="en-US" sz="1100"/>
                <a:t>④</a:t>
              </a:r>
              <a:endParaRPr kumimoji="1" lang="en-US" altLang="ja-JP" sz="1100"/>
            </a:p>
            <a:p>
              <a:r>
                <a:rPr kumimoji="1" lang="ja-JP" altLang="en-US" sz="1100"/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𝐼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𝑥=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{■8(∑1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(𝑥&lt;0)@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■8((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𝑏𝑥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  (0≤𝑥&lt;𝑡)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12+𝑏𝑡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(𝑥−𝑡)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(𝑡≤𝑥≤ℎ)@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12+𝑏𝑡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12+𝑏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𝑤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ℎ−𝑡)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ℎ+𝑡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(𝑥−𝑐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  (𝑥&gt;ℎ)))┤</a:t>
              </a:r>
              <a:endParaRPr kumimoji="1" lang="ja-JP" altLang="en-US" sz="1100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190499</xdr:colOff>
      <xdr:row>10</xdr:row>
      <xdr:rowOff>107157</xdr:rowOff>
    </xdr:from>
    <xdr:to>
      <xdr:col>18</xdr:col>
      <xdr:colOff>119062</xdr:colOff>
      <xdr:row>27</xdr:row>
      <xdr:rowOff>130969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E2EA5B2-43E1-8A9D-4E24-F035AD5F3B40}"/>
                </a:ext>
              </a:extLst>
            </xdr:cNvPr>
            <xdr:cNvSpPr txBox="1"/>
          </xdr:nvSpPr>
          <xdr:spPr>
            <a:xfrm>
              <a:off x="11358562" y="1952626"/>
              <a:ext cx="4845844" cy="2857499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ja-JP" alt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①</a:t>
              </a:r>
              <a:endParaRPr lang="en-US" altLang="ja-JP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14:m>
                <m:oMath xmlns:m="http://schemas.openxmlformats.org/officeDocument/2006/math"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𝐴</m:t>
                  </m:r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ja-JP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num>
                                <m:den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d>
                    <m:d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𝑠𝑖𝑛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e>
                  </m:d>
                </m:oMath>
              </a14:m>
              <a:endParaRPr kumimoji="1" lang="en-US" altLang="ja-JP" sz="1100"/>
            </a:p>
            <a:p>
              <a:r>
                <a:rPr kumimoji="1" lang="ja-JP" altLang="en-US" sz="1100"/>
                <a:t>②</a:t>
              </a:r>
              <a:endParaRPr kumimoji="1" lang="en-US" altLang="ja-JP" sz="1100"/>
            </a:p>
            <a:p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𝑥𝑐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𝑥𝑠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d>
                    <m:d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𝑦</m:t>
                          </m:r>
                        </m:e>
                        <m:sub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𝐺</m:t>
                          </m:r>
                        </m:sub>
                      </m:s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𝑑</m:t>
                          </m:r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</m:d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𝐴</m:t>
                  </m:r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nary>
                    <m:naryPr>
                      <m:chr m:val="∑"/>
                      <m:limLoc m:val="undOvr"/>
                      <m:subHide m:val="on"/>
                      <m:supHide m:val="on"/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/>
                    <m:sup/>
                    <m:e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sSub>
                            <m:sSub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𝐴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</m:t>
                              </m:r>
                            </m:sub>
                          </m:sSub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(2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</m:nary>
                </m:oMath>
              </a14:m>
              <a:endParaRPr kumimoji="1" lang="en-US" altLang="ja-JP" sz="1100"/>
            </a:p>
            <a:p>
              <a:r>
                <a:rPr kumimoji="1" lang="ja-JP" altLang="en-US" sz="1100"/>
                <a:t>③</a:t>
              </a:r>
              <a:endParaRPr kumimoji="1" lang="en-US" altLang="ja-JP" sz="1100"/>
            </a:p>
            <a:p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𝑥𝑐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𝑥𝑠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0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𝐴</m:t>
                  </m:r>
                  <m:d>
                    <m:dPr>
                      <m:begChr m:val="{"/>
                      <m:endChr m:val="}"/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lang="ja-JP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e>
                                <m:sub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𝐺</m:t>
                                  </m:r>
                                </m:sub>
                              </m:s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f>
                                <m:fPr>
                                  <m:ctrlPr>
                                    <a:rPr lang="ja-JP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num>
                                <m:den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𝑥</m:t>
                              </m:r>
                            </m:e>
                          </m:d>
                        </m:e>
                        <m:sup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bSup>
                        <m:sSubSup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Sup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𝑦</m:t>
                          </m:r>
                        </m:e>
                        <m:sub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𝐺</m:t>
                          </m:r>
                        </m:sub>
                        <m:sup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bSup>
                    </m:e>
                  </m:d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nary>
                    <m:naryPr>
                      <m:chr m:val="∑"/>
                      <m:limLoc m:val="undOvr"/>
                      <m:subHide m:val="on"/>
                      <m:supHide m:val="on"/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/>
                    <m:sup/>
                    <m:e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𝑛</m:t>
                          </m:r>
                          <m:sSub>
                            <m:sSub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𝐴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𝑠𝑖</m:t>
                              </m:r>
                            </m:sub>
                          </m:sSub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den>
                      </m:f>
                      <m:d>
                        <m:dPr>
                          <m:begChr m:val="{"/>
                          <m:endChr m:val="}"/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  <m:sSubSup>
                            <m:sSubSup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SupPr>
                            <m:e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𝑖</m:t>
                              </m:r>
                            </m:sub>
                            <m:sup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bSup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p>
                            <m:sSupPr>
                              <m:ctrlPr>
                                <a:rPr lang="ja-JP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ja-JP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en-US" altLang="ja-JP" sz="1100" i="1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𝑑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altLang="ja-JP" sz="110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e>
                      </m:d>
                    </m:e>
                  </m:nary>
                </m:oMath>
              </a14:m>
              <a:endParaRPr kumimoji="1" lang="en-US" altLang="ja-JP" sz="1100"/>
            </a:p>
            <a:p>
              <a:r>
                <a:rPr kumimoji="1" lang="ja-JP" altLang="en-US" sz="1100"/>
                <a:t>④</a:t>
              </a:r>
              <a:endParaRPr kumimoji="1" lang="en-US" altLang="ja-JP" sz="1100"/>
            </a:p>
            <a:p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14:m>
                <m:oMath xmlns:m="http://schemas.openxmlformats.org/officeDocument/2006/math"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𝜃</m:t>
                  </m:r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=2</m:t>
                  </m:r>
                  <m:sSup>
                    <m:sSup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𝑐𝑜𝑠</m:t>
                      </m:r>
                    </m:e>
                    <m:sup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−1</m:t>
                      </m:r>
                    </m:sup>
                  </m:sSup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−2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den>
                  </m:f>
                </m:oMath>
              </a14:m>
              <a:endParaRPr kumimoji="1" lang="en-US" altLang="ja-JP" sz="1100"/>
            </a:p>
            <a:p>
              <a:r>
                <a:rPr kumimoji="1" lang="ja-JP" altLang="en-US" sz="1100"/>
                <a:t>⑤</a:t>
              </a:r>
              <a:endParaRPr kumimoji="1" lang="en-US" altLang="ja-JP" sz="1100"/>
            </a:p>
            <a:p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14:m>
                <m:oMath xmlns:m="http://schemas.openxmlformats.org/officeDocument/2006/math">
                  <m:sSub>
                    <m:sSub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𝑦</m:t>
                      </m:r>
                    </m:e>
                    <m:sub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</m:t>
                      </m:r>
                    </m:sub>
                  </m:sSub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4</m:t>
                      </m:r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den>
                  </m:f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∙</m:t>
                  </m:r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den>
                  </m:f>
                  <m:r>
                    <a:rPr lang="en-US" altLang="ja-JP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∙</m:t>
                  </m:r>
                  <m:f>
                    <m:fPr>
                      <m:ctrlPr>
                        <a:rPr lang="ja-JP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𝑠𝑖𝑛</m:t>
                          </m:r>
                        </m:e>
                        <m:sup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p>
                      </m:sSup>
                      <m:f>
                        <m:fPr>
                          <m:ctrlPr>
                            <a:rPr lang="ja-JP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num>
                        <m:den>
                          <m:r>
                            <a:rPr lang="en-US" altLang="ja-JP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</m:num>
                    <m:den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𝑠𝑖𝑛</m:t>
                      </m:r>
                      <m:r>
                        <a:rPr lang="en-US" altLang="ja-JP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𝜃</m:t>
                      </m:r>
                    </m:den>
                  </m:f>
                </m:oMath>
              </a14:m>
              <a:endParaRPr kumimoji="1" lang="en-US" altLang="ja-JP" sz="11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9E2EA5B2-43E1-8A9D-4E24-F035AD5F3B40}"/>
                </a:ext>
              </a:extLst>
            </xdr:cNvPr>
            <xdr:cNvSpPr txBox="1"/>
          </xdr:nvSpPr>
          <xdr:spPr>
            <a:xfrm>
              <a:off x="11358562" y="1952626"/>
              <a:ext cx="4845844" cy="2857499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ja-JP" alt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①</a:t>
              </a:r>
              <a:endParaRPr lang="en-US" altLang="ja-JP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𝐴=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𝜃−𝑠𝑖𝑛𝜃)</a:t>
              </a:r>
              <a:endParaRPr kumimoji="1" lang="en-US" altLang="ja-JP" sz="1100"/>
            </a:p>
            <a:p>
              <a:pPr/>
              <a:r>
                <a:rPr kumimoji="1" lang="ja-JP" altLang="en-US" sz="1100"/>
                <a:t>②</a:t>
              </a:r>
              <a:endParaRPr kumimoji="1" lang="en-US" altLang="ja-JP" sz="1100"/>
            </a:p>
            <a:p>
              <a:pPr/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𝑥=𝐺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𝑥𝑐+𝐺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𝑥𝑠=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𝐺−𝑑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2+𝑥)𝐴+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2(2𝑥−𝑑)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kumimoji="1" lang="en-US" altLang="ja-JP" sz="1100"/>
            </a:p>
            <a:p>
              <a:pPr/>
              <a:r>
                <a:rPr kumimoji="1" lang="ja-JP" altLang="en-US" sz="1100"/>
                <a:t>③</a:t>
              </a:r>
              <a:endParaRPr kumimoji="1" lang="en-US" altLang="ja-JP" sz="1100"/>
            </a:p>
            <a:p>
              <a:pPr/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𝐼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𝑥=𝐼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𝑥𝑐+𝐼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𝑥𝑠=𝐼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0+𝐴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{(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𝐺−𝑑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2+𝑥)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2−𝑦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𝐺^2 }+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∑1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▒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𝑛𝐴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{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2𝑟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𝑖^2+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2𝑥−𝑑)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 }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kumimoji="1" lang="en-US" altLang="ja-JP" sz="1100"/>
            </a:p>
            <a:p>
              <a:pPr/>
              <a:r>
                <a:rPr kumimoji="1" lang="ja-JP" altLang="en-US" sz="1100"/>
                <a:t>④</a:t>
              </a:r>
              <a:endParaRPr kumimoji="1" lang="en-US" altLang="ja-JP" sz="1100"/>
            </a:p>
            <a:p>
              <a:pPr/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𝜃=2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𝑐𝑜𝑠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−1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𝑑−2𝑥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𝑑</a:t>
              </a:r>
              <a:endParaRPr kumimoji="1" lang="en-US" altLang="ja-JP" sz="1100"/>
            </a:p>
            <a:p>
              <a:pPr/>
              <a:r>
                <a:rPr kumimoji="1" lang="ja-JP" altLang="en-US" sz="1100"/>
                <a:t>⑤</a:t>
              </a:r>
              <a:endParaRPr kumimoji="1" lang="en-US" altLang="ja-JP" sz="1100"/>
            </a:p>
            <a:p>
              <a:pPr/>
              <a:r>
                <a:rPr lang="ja-JP" altLang="en-US" sz="110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　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𝑦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𝐺=4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3∙𝑑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2∙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𝑠𝑖𝑛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〗^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𝜃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𝜃−𝑠𝑖𝑛𝜃</a:t>
              </a:r>
              <a:r>
                <a:rPr lang="ja-JP" altLang="ja-JP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kumimoji="1" lang="en-US" altLang="ja-JP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0013-74CC-46B9-836F-4A0B726D53DD}">
  <sheetPr codeName="Sheet1"/>
  <dimension ref="B2:P16"/>
  <sheetViews>
    <sheetView zoomScale="80" zoomScaleNormal="80" workbookViewId="0"/>
  </sheetViews>
  <sheetFormatPr defaultRowHeight="13.5" x14ac:dyDescent="0.15"/>
  <cols>
    <col min="1" max="1" width="4" style="1" customWidth="1"/>
    <col min="2" max="2" width="21.125" style="1" customWidth="1"/>
    <col min="3" max="3" width="9" style="1"/>
    <col min="4" max="4" width="9.125" style="1" customWidth="1"/>
    <col min="5" max="5" width="3.125" style="1" customWidth="1"/>
    <col min="6" max="7" width="9" style="1"/>
    <col min="8" max="8" width="8.5" style="1" customWidth="1"/>
    <col min="9" max="9" width="9" style="1"/>
    <col min="10" max="10" width="3.625" style="1" customWidth="1"/>
    <col min="11" max="11" width="26" style="1" customWidth="1"/>
    <col min="12" max="12" width="3.875" style="1" customWidth="1"/>
    <col min="13" max="13" width="36.125" style="1" customWidth="1"/>
    <col min="14" max="14" width="17" style="1" customWidth="1"/>
    <col min="15" max="15" width="2.25" style="1" customWidth="1"/>
    <col min="16" max="16384" width="9" style="1"/>
  </cols>
  <sheetData>
    <row r="2" spans="2:16" x14ac:dyDescent="0.15">
      <c r="B2" s="1" t="s">
        <v>2</v>
      </c>
      <c r="C2" s="12">
        <v>15</v>
      </c>
      <c r="K2" s="13"/>
    </row>
    <row r="3" spans="2:16" x14ac:dyDescent="0.15">
      <c r="B3" s="2" t="s">
        <v>3</v>
      </c>
      <c r="C3" s="7">
        <v>42.83</v>
      </c>
      <c r="M3" s="1" t="s">
        <v>5</v>
      </c>
      <c r="N3" s="4">
        <f>IF(C4=0,"",$C$3/$C$4*100)</f>
        <v>189.51327433628319</v>
      </c>
    </row>
    <row r="4" spans="2:16" x14ac:dyDescent="0.15">
      <c r="B4" s="2" t="s">
        <v>4</v>
      </c>
      <c r="C4" s="7">
        <v>22.6</v>
      </c>
      <c r="F4" s="11" t="s">
        <v>21</v>
      </c>
      <c r="G4" s="11" t="s">
        <v>13</v>
      </c>
      <c r="H4" s="11" t="s">
        <v>14</v>
      </c>
      <c r="I4" s="11" t="s">
        <v>15</v>
      </c>
      <c r="K4" s="14" t="s">
        <v>23</v>
      </c>
      <c r="M4" s="1" t="s">
        <v>6</v>
      </c>
      <c r="N4" s="4">
        <f>F16/G16</f>
        <v>15.252596685082873</v>
      </c>
    </row>
    <row r="5" spans="2:16" x14ac:dyDescent="0.15">
      <c r="B5" s="2" t="s">
        <v>0</v>
      </c>
      <c r="C5" s="7">
        <v>30</v>
      </c>
      <c r="F5" s="1" t="s">
        <v>10</v>
      </c>
      <c r="G5" s="1" t="s">
        <v>11</v>
      </c>
      <c r="H5" s="1" t="s">
        <v>17</v>
      </c>
      <c r="I5" s="1" t="s">
        <v>20</v>
      </c>
      <c r="K5" s="1" t="s">
        <v>25</v>
      </c>
    </row>
    <row r="6" spans="2:16" x14ac:dyDescent="0.15">
      <c r="B6" s="2" t="s">
        <v>1</v>
      </c>
      <c r="C6" s="7">
        <v>100</v>
      </c>
      <c r="F6" s="1">
        <f>$C$5*$C$6*$C$5/2</f>
        <v>45000</v>
      </c>
      <c r="G6" s="1">
        <f>$C$5*C6</f>
        <v>3000</v>
      </c>
      <c r="H6" s="4">
        <f>IF($N$6&gt;$C$5,$C$6*$C$5*($N$6-$C$5/2),IF($N$6&lt;0,0,$C$6*$N$6^2/2))</f>
        <v>3779.0661532889599</v>
      </c>
      <c r="I6" s="4">
        <f>IF($N$6&gt;$C$5,$C$6*$C$5^3/12+$C$6*$C$5*($N$6-$C$5/2)^2,IF($N$6&lt;0,0,$C$6*$N$6^3/3))</f>
        <v>21902.842507039069</v>
      </c>
      <c r="J6" s="4"/>
      <c r="K6" s="17">
        <f>($C$4*($N$6-$N$4)+$C$3*100)/I16*$N$6*10</f>
        <v>4.4783528026684207</v>
      </c>
      <c r="M6" s="9" t="s">
        <v>16</v>
      </c>
      <c r="N6" s="18">
        <v>8.6937519556161256</v>
      </c>
      <c r="P6" s="1" t="s">
        <v>31</v>
      </c>
    </row>
    <row r="7" spans="2:16" x14ac:dyDescent="0.15">
      <c r="M7" s="1" t="s">
        <v>27</v>
      </c>
      <c r="N7" s="6">
        <f>H16</f>
        <v>438.73098581280919</v>
      </c>
    </row>
    <row r="8" spans="2:16" ht="27" x14ac:dyDescent="0.15">
      <c r="B8" s="1" t="s">
        <v>22</v>
      </c>
      <c r="C8" s="3" t="s">
        <v>7</v>
      </c>
      <c r="D8" s="3" t="s">
        <v>8</v>
      </c>
      <c r="E8" s="5"/>
      <c r="F8" s="5" t="s">
        <v>9</v>
      </c>
      <c r="G8" s="5" t="s">
        <v>12</v>
      </c>
      <c r="H8" s="5" t="s">
        <v>18</v>
      </c>
      <c r="I8" s="5" t="s">
        <v>19</v>
      </c>
      <c r="J8" s="5"/>
      <c r="K8" s="5" t="s">
        <v>24</v>
      </c>
      <c r="M8" s="1" t="s">
        <v>28</v>
      </c>
      <c r="N8" s="4">
        <f>I16*$C$4/($C$4*($N$6-$N$4)+$C$3*100)</f>
        <v>438.73004842283268</v>
      </c>
    </row>
    <row r="9" spans="2:16" x14ac:dyDescent="0.15">
      <c r="B9" s="10">
        <v>1</v>
      </c>
      <c r="C9" s="7">
        <v>9.9499999999999993</v>
      </c>
      <c r="D9" s="7">
        <v>6</v>
      </c>
      <c r="F9" s="1">
        <f>$C$2*C9*D9</f>
        <v>895.5</v>
      </c>
      <c r="G9" s="1">
        <f>$C$2*C9</f>
        <v>149.25</v>
      </c>
      <c r="H9" s="4">
        <f>G9*($N$6-D9)</f>
        <v>402.04247937570676</v>
      </c>
      <c r="I9" s="1">
        <f>G9*($N$6-D9)^2</f>
        <v>1083.0027150590658</v>
      </c>
      <c r="K9" s="17">
        <f>-($N$6-D9)/$N$6*$K$6*$C$2</f>
        <v>-20.814209472011683</v>
      </c>
      <c r="M9" s="1" t="s">
        <v>26</v>
      </c>
      <c r="N9" s="16">
        <f>ABS(N7-N8)</f>
        <v>9.3738997651371392E-4</v>
      </c>
      <c r="P9" s="1" t="s">
        <v>32</v>
      </c>
    </row>
    <row r="10" spans="2:16" x14ac:dyDescent="0.15">
      <c r="B10" s="10">
        <v>2</v>
      </c>
      <c r="C10" s="7">
        <v>16.3</v>
      </c>
      <c r="D10" s="7">
        <v>24</v>
      </c>
      <c r="F10" s="1">
        <f>$C$2*C10*D10</f>
        <v>5868</v>
      </c>
      <c r="G10" s="1">
        <f>$C$2*C10</f>
        <v>244.5</v>
      </c>
      <c r="H10" s="4">
        <f>G10*($N$6-D10)</f>
        <v>-3742.3776468518572</v>
      </c>
      <c r="I10" s="1">
        <f>G10*($N$6-D10)^2</f>
        <v>57281.760538472168</v>
      </c>
      <c r="K10" s="17">
        <f t="shared" ref="K10" si="0">-($N$6-D10)/$N$6*$K$6*$C$2</f>
        <v>118.2690382320322</v>
      </c>
    </row>
    <row r="11" spans="2:16" x14ac:dyDescent="0.15">
      <c r="B11" s="1">
        <v>3</v>
      </c>
      <c r="K11" s="15"/>
    </row>
    <row r="12" spans="2:16" x14ac:dyDescent="0.15">
      <c r="B12" s="1">
        <v>4</v>
      </c>
      <c r="K12" s="15"/>
    </row>
    <row r="13" spans="2:16" x14ac:dyDescent="0.15">
      <c r="B13" s="1">
        <v>5</v>
      </c>
      <c r="K13" s="15"/>
    </row>
    <row r="15" spans="2:16" x14ac:dyDescent="0.15">
      <c r="F15" s="1">
        <f>SUM(F9:F13)</f>
        <v>6763.5</v>
      </c>
      <c r="G15" s="1">
        <f>SUM(G9:G13)</f>
        <v>393.75</v>
      </c>
      <c r="H15" s="4">
        <f>SUM(H9:H13)</f>
        <v>-3340.3351674761507</v>
      </c>
      <c r="I15" s="4">
        <f>SUM(I9:I13)</f>
        <v>58364.763253531237</v>
      </c>
      <c r="J15" s="4"/>
      <c r="K15" s="4"/>
      <c r="M15" s="8"/>
    </row>
    <row r="16" spans="2:16" x14ac:dyDescent="0.15">
      <c r="F16" s="1">
        <f>F6+F15</f>
        <v>51763.5</v>
      </c>
      <c r="G16" s="1">
        <f>G6+G15</f>
        <v>3393.75</v>
      </c>
      <c r="H16" s="4">
        <f>H6+H15</f>
        <v>438.73098581280919</v>
      </c>
      <c r="I16" s="4">
        <f>I6+I15</f>
        <v>80267.60576057031</v>
      </c>
      <c r="J16" s="4"/>
      <c r="K16" s="4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29FC-09BE-4255-A59F-74E874C09F71}">
  <sheetPr codeName="Sheet2"/>
  <dimension ref="B2:P18"/>
  <sheetViews>
    <sheetView zoomScale="80" zoomScaleNormal="80" workbookViewId="0"/>
  </sheetViews>
  <sheetFormatPr defaultRowHeight="13.5" x14ac:dyDescent="0.15"/>
  <cols>
    <col min="1" max="1" width="4" style="1" customWidth="1"/>
    <col min="2" max="2" width="26" style="1" customWidth="1"/>
    <col min="3" max="4" width="9" style="1"/>
    <col min="5" max="5" width="3.375" style="1" customWidth="1"/>
    <col min="6" max="6" width="14.375" style="1" customWidth="1"/>
    <col min="7" max="7" width="10.25" style="1" customWidth="1"/>
    <col min="8" max="8" width="11.625" style="1" customWidth="1"/>
    <col min="9" max="9" width="10.375" style="1" customWidth="1"/>
    <col min="10" max="10" width="4.25" style="1" customWidth="1"/>
    <col min="11" max="11" width="28" style="1" customWidth="1"/>
    <col min="12" max="12" width="4" style="1" customWidth="1"/>
    <col min="13" max="13" width="31.75" style="1" customWidth="1"/>
    <col min="14" max="14" width="9" style="1"/>
    <col min="15" max="15" width="3.625" style="1" customWidth="1"/>
    <col min="16" max="16384" width="9" style="1"/>
  </cols>
  <sheetData>
    <row r="2" spans="2:16" x14ac:dyDescent="0.15">
      <c r="B2" s="1" t="s">
        <v>2</v>
      </c>
      <c r="C2" s="12">
        <v>15</v>
      </c>
    </row>
    <row r="3" spans="2:16" x14ac:dyDescent="0.15">
      <c r="B3" s="2" t="s">
        <v>3</v>
      </c>
      <c r="C3" s="7">
        <v>42.83</v>
      </c>
      <c r="M3" s="1" t="s">
        <v>5</v>
      </c>
      <c r="N3" s="4">
        <f>IF(C4=0,"",$C$3/$C$4*100)</f>
        <v>189.51327433628319</v>
      </c>
    </row>
    <row r="4" spans="2:16" x14ac:dyDescent="0.15">
      <c r="B4" s="2" t="s">
        <v>4</v>
      </c>
      <c r="C4" s="7">
        <v>22.6</v>
      </c>
      <c r="F4" s="21" t="s">
        <v>21</v>
      </c>
      <c r="G4" s="21" t="s">
        <v>13</v>
      </c>
      <c r="H4" s="21" t="s">
        <v>14</v>
      </c>
      <c r="I4" s="21" t="s">
        <v>15</v>
      </c>
      <c r="K4" s="14" t="s">
        <v>23</v>
      </c>
      <c r="M4" s="1" t="s">
        <v>6</v>
      </c>
      <c r="N4" s="4">
        <f>F18/G18</f>
        <v>13.26934725848564</v>
      </c>
    </row>
    <row r="5" spans="2:16" ht="13.5" customHeight="1" x14ac:dyDescent="0.15">
      <c r="B5" s="2" t="s">
        <v>34</v>
      </c>
      <c r="C5" s="7">
        <v>30</v>
      </c>
      <c r="F5" s="21" t="s">
        <v>39</v>
      </c>
      <c r="G5" s="21" t="s">
        <v>40</v>
      </c>
      <c r="H5" s="21" t="s">
        <v>41</v>
      </c>
      <c r="I5" s="21" t="s">
        <v>42</v>
      </c>
      <c r="K5" s="1" t="s">
        <v>25</v>
      </c>
    </row>
    <row r="6" spans="2:16" x14ac:dyDescent="0.15">
      <c r="B6" s="2" t="s">
        <v>35</v>
      </c>
      <c r="C6" s="7">
        <v>10</v>
      </c>
      <c r="F6" s="1">
        <f>$C$7*$C$6^2/2+$C$8*($C$5-$C$6)*($C$5+$C$6)/2</f>
        <v>25000</v>
      </c>
      <c r="G6" s="1">
        <f>$C$7*$C$6+$C$8*($C$5-$C$6)</f>
        <v>2000</v>
      </c>
      <c r="H6" s="4">
        <f>IF(N6&lt;0,0,IF(N6&lt;$C$6,$C$7*N6^2/2,IF(N6&lt;=$C$5,$C$7*$C$6*(N6-$C$6/2)+$C$8*(N6-$C$6)^2/2,$C$7*$C$6*(N6-$C$6/2)+$C$8*($C$5-$C$6)*(N6-($C$5+$C$6)/2))))</f>
        <v>3775.8235561287606</v>
      </c>
      <c r="I6" s="4">
        <f>IF(N6&lt;0,0,IF(N6&lt;$C$6,$C$7*N6^3/3,IF(N6&lt;=$C$5,$C$7*$C$6^3/12+$C$7*$C$6*(N6-$C$6/2)^2+$C$8*(N6-$C$6)^3/3,$C$7*$C$6^3/12+$C$7*$C$6*(N6-$C$6/2)^2+$C$8*($C$5-$C$6)^3/12+$C$8*($C$5-$C$6)*(N6-($C$5+$C$6)/2)^2)))</f>
        <v>21874.658219623714</v>
      </c>
      <c r="K6" s="15">
        <f>($C$4*(N6-N4)+$C$3*100)/I18*N6*10</f>
        <v>4.5250484394003738</v>
      </c>
      <c r="M6" s="9" t="s">
        <v>16</v>
      </c>
      <c r="N6" s="23">
        <v>8.6900213534015673</v>
      </c>
      <c r="P6" s="1" t="s">
        <v>31</v>
      </c>
    </row>
    <row r="7" spans="2:16" x14ac:dyDescent="0.15">
      <c r="B7" s="2" t="s">
        <v>36</v>
      </c>
      <c r="C7" s="20">
        <v>100</v>
      </c>
      <c r="M7" s="1" t="s">
        <v>27</v>
      </c>
      <c r="N7" s="6">
        <f>H18</f>
        <v>434.01946403062811</v>
      </c>
    </row>
    <row r="8" spans="2:16" x14ac:dyDescent="0.15">
      <c r="B8" s="2" t="s">
        <v>37</v>
      </c>
      <c r="C8" s="20">
        <v>50</v>
      </c>
      <c r="K8" s="15"/>
      <c r="M8" s="1" t="s">
        <v>28</v>
      </c>
      <c r="N8" s="4">
        <f>I18*$C$4/($C$4*(N6-N4)+$C$3*100)</f>
        <v>434.01630991799982</v>
      </c>
    </row>
    <row r="9" spans="2:16" x14ac:dyDescent="0.15">
      <c r="M9" s="1" t="s">
        <v>26</v>
      </c>
      <c r="N9" s="16">
        <f>ABS(N7-N8)</f>
        <v>3.1541126282945697E-3</v>
      </c>
      <c r="P9" s="1" t="s">
        <v>32</v>
      </c>
    </row>
    <row r="10" spans="2:16" ht="27" x14ac:dyDescent="0.15">
      <c r="B10" s="1" t="s">
        <v>22</v>
      </c>
      <c r="C10" s="3" t="s">
        <v>7</v>
      </c>
      <c r="D10" s="3" t="s">
        <v>8</v>
      </c>
      <c r="F10" s="1" t="s">
        <v>9</v>
      </c>
      <c r="G10" s="1" t="s">
        <v>38</v>
      </c>
      <c r="H10" s="1" t="s">
        <v>18</v>
      </c>
      <c r="I10" s="1" t="s">
        <v>19</v>
      </c>
      <c r="K10" s="5" t="s">
        <v>24</v>
      </c>
      <c r="N10" s="4"/>
    </row>
    <row r="11" spans="2:16" x14ac:dyDescent="0.15">
      <c r="B11" s="10">
        <v>1</v>
      </c>
      <c r="C11" s="7">
        <v>9.9499999999999993</v>
      </c>
      <c r="D11" s="7">
        <v>6</v>
      </c>
      <c r="F11" s="1">
        <f>$C$2*C11*D11</f>
        <v>895.5</v>
      </c>
      <c r="G11" s="1">
        <f>$C$2*C11</f>
        <v>149.25</v>
      </c>
      <c r="H11" s="4">
        <f>G11*($N$6-D11)</f>
        <v>401.48568699518393</v>
      </c>
      <c r="I11" s="4">
        <f>G11*($N$6-D11)^2</f>
        <v>1080.0050711021427</v>
      </c>
      <c r="K11" s="15">
        <f>-($N$6-D11)/$N$6*$K$6*$C$2</f>
        <v>-21.01112833698399</v>
      </c>
      <c r="N11" s="16"/>
    </row>
    <row r="12" spans="2:16" x14ac:dyDescent="0.15">
      <c r="B12" s="10">
        <v>2</v>
      </c>
      <c r="C12" s="7">
        <v>16.3</v>
      </c>
      <c r="D12" s="7">
        <v>24</v>
      </c>
      <c r="F12" s="1">
        <f>$C$2*C12*D12</f>
        <v>5868</v>
      </c>
      <c r="G12" s="1">
        <f>$C$2*C12</f>
        <v>244.5</v>
      </c>
      <c r="H12" s="4">
        <f>G12*($N$6-D12)</f>
        <v>-3743.2897790933166</v>
      </c>
      <c r="I12" s="4">
        <f>G12*($N$6-D12)^2</f>
        <v>57309.686585948846</v>
      </c>
      <c r="K12" s="15">
        <f>-($N$6-D12)/$N$6*$K$6*$C$2</f>
        <v>119.58266642508086</v>
      </c>
    </row>
    <row r="13" spans="2:16" x14ac:dyDescent="0.15">
      <c r="B13" s="1">
        <v>3</v>
      </c>
    </row>
    <row r="14" spans="2:16" x14ac:dyDescent="0.15">
      <c r="B14" s="1">
        <v>4</v>
      </c>
    </row>
    <row r="15" spans="2:16" x14ac:dyDescent="0.15">
      <c r="B15" s="1">
        <v>5</v>
      </c>
    </row>
    <row r="17" spans="6:9" x14ac:dyDescent="0.15">
      <c r="F17" s="1">
        <f>SUM(F11:F15)</f>
        <v>6763.5</v>
      </c>
      <c r="G17" s="4">
        <f>SUM(G11:G15)</f>
        <v>393.75</v>
      </c>
      <c r="H17" s="4">
        <f>SUM(H11:H15)</f>
        <v>-3341.8040920981325</v>
      </c>
      <c r="I17" s="4">
        <f>SUM(I11:I15)</f>
        <v>58389.691657050986</v>
      </c>
    </row>
    <row r="18" spans="6:9" x14ac:dyDescent="0.15">
      <c r="F18" s="1">
        <f>F6+F17</f>
        <v>31763.5</v>
      </c>
      <c r="G18" s="4">
        <f>G6+G17</f>
        <v>2393.75</v>
      </c>
      <c r="H18" s="6">
        <f>H6+H17</f>
        <v>434.01946403062811</v>
      </c>
      <c r="I18" s="6">
        <f>I6+I17</f>
        <v>80264.349876674707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94A0-F29B-4AE3-9C56-B9F573DF535D}">
  <sheetPr codeName="Sheet3"/>
  <dimension ref="B2:P15"/>
  <sheetViews>
    <sheetView tabSelected="1" zoomScale="80" zoomScaleNormal="80" workbookViewId="0"/>
  </sheetViews>
  <sheetFormatPr defaultRowHeight="13.5" x14ac:dyDescent="0.15"/>
  <cols>
    <col min="1" max="1" width="4" style="1" customWidth="1"/>
    <col min="2" max="2" width="20.25" style="1" customWidth="1"/>
    <col min="3" max="4" width="9" style="1"/>
    <col min="5" max="5" width="3.875" style="1" customWidth="1"/>
    <col min="6" max="6" width="10.375" style="1" customWidth="1"/>
    <col min="7" max="7" width="10" style="1" customWidth="1"/>
    <col min="8" max="8" width="10.625" style="1" customWidth="1"/>
    <col min="9" max="9" width="8.875" style="1" customWidth="1"/>
    <col min="10" max="10" width="9" style="1" customWidth="1"/>
    <col min="11" max="11" width="3.375" style="1" customWidth="1"/>
    <col min="12" max="12" width="26.25" style="1" customWidth="1"/>
    <col min="13" max="13" width="21.625" style="1" customWidth="1"/>
    <col min="14" max="14" width="4.25" style="1" customWidth="1"/>
    <col min="15" max="15" width="31.125" style="1" customWidth="1"/>
    <col min="16" max="16" width="11.125" style="1" customWidth="1"/>
    <col min="17" max="16384" width="9" style="1"/>
  </cols>
  <sheetData>
    <row r="2" spans="2:16" x14ac:dyDescent="0.15">
      <c r="B2" s="1" t="s">
        <v>2</v>
      </c>
      <c r="C2" s="12">
        <v>15</v>
      </c>
    </row>
    <row r="3" spans="2:16" x14ac:dyDescent="0.15">
      <c r="B3" s="2" t="s">
        <v>3</v>
      </c>
      <c r="C3" s="7">
        <v>2000</v>
      </c>
      <c r="F3" s="1" t="s">
        <v>45</v>
      </c>
      <c r="G3" s="1" t="s">
        <v>54</v>
      </c>
      <c r="H3" s="1" t="s">
        <v>55</v>
      </c>
      <c r="I3" s="1" t="s">
        <v>47</v>
      </c>
      <c r="J3" s="1" t="s">
        <v>48</v>
      </c>
      <c r="L3" s="14" t="s">
        <v>23</v>
      </c>
      <c r="O3" s="1" t="s">
        <v>5</v>
      </c>
      <c r="P3" s="4">
        <f>IF(C4=0,"",$C$3/$C$4*100)</f>
        <v>200</v>
      </c>
    </row>
    <row r="4" spans="2:16" x14ac:dyDescent="0.15">
      <c r="B4" s="2" t="s">
        <v>4</v>
      </c>
      <c r="C4" s="7">
        <v>1000</v>
      </c>
      <c r="F4" s="22" t="s">
        <v>49</v>
      </c>
      <c r="G4" s="1" t="s">
        <v>50</v>
      </c>
      <c r="H4" s="1" t="s">
        <v>51</v>
      </c>
      <c r="I4" s="22" t="s">
        <v>52</v>
      </c>
      <c r="J4" s="22" t="s">
        <v>53</v>
      </c>
      <c r="L4" s="1" t="s">
        <v>25</v>
      </c>
      <c r="O4" s="1" t="s">
        <v>6</v>
      </c>
      <c r="P4" s="4">
        <f>C5/2</f>
        <v>100</v>
      </c>
    </row>
    <row r="5" spans="2:16" x14ac:dyDescent="0.15">
      <c r="B5" s="2" t="s">
        <v>46</v>
      </c>
      <c r="C5" s="20">
        <v>200</v>
      </c>
      <c r="F5" s="22">
        <f>($C$5/2)^2/2*(I5-SIN(I5))</f>
        <v>8212.1772098944184</v>
      </c>
      <c r="G5" s="1">
        <f>IF(P6&lt;0,0,F5*(J5-$C$5/2+P6))</f>
        <v>208699.20715376249</v>
      </c>
      <c r="H5" s="4">
        <f>IF(P6&lt;0,0,($C$5/2)^4/8*(I5-SIN(I5)+2*SIN(I5)*(SIN(I5/2))^2)+F5*((J5-$C$5/2+P6)^2-J5^2))</f>
        <v>7465271.0339213796</v>
      </c>
      <c r="I5" s="22">
        <f>ACOS(($C$5/2-P6)/($C$5/2))*2</f>
        <v>2.3522945282648609</v>
      </c>
      <c r="J5" s="22">
        <f>IF(I5=0,$C$5/2,4*$C$5/2/3*(SIN(I5/2))^3/(I5-SIN(I5)))</f>
        <v>63.861808415140288</v>
      </c>
      <c r="L5" s="15">
        <f>($C$4*(P6-P4)+$C$3*100)/H15*P6*10</f>
        <v>5.1551101921168527</v>
      </c>
      <c r="M5" s="15"/>
    </row>
    <row r="6" spans="2:16" x14ac:dyDescent="0.15">
      <c r="O6" s="9" t="s">
        <v>16</v>
      </c>
      <c r="P6" s="23">
        <v>61.551574883787048</v>
      </c>
    </row>
    <row r="7" spans="2:16" ht="27" x14ac:dyDescent="0.15">
      <c r="B7" s="1" t="s">
        <v>22</v>
      </c>
      <c r="C7" s="3" t="s">
        <v>7</v>
      </c>
      <c r="D7" s="3" t="s">
        <v>44</v>
      </c>
      <c r="F7" s="1" t="s">
        <v>56</v>
      </c>
      <c r="G7" s="1" t="s">
        <v>57</v>
      </c>
      <c r="H7" s="1" t="s">
        <v>58</v>
      </c>
      <c r="L7" s="5" t="s">
        <v>59</v>
      </c>
      <c r="M7" s="5" t="s">
        <v>60</v>
      </c>
      <c r="O7" s="1" t="s">
        <v>27</v>
      </c>
      <c r="P7" s="6">
        <f>G15</f>
        <v>119398.89497884629</v>
      </c>
    </row>
    <row r="8" spans="2:16" x14ac:dyDescent="0.15">
      <c r="B8" s="10">
        <v>1</v>
      </c>
      <c r="C8" s="7">
        <v>154.84</v>
      </c>
      <c r="D8" s="7">
        <v>85</v>
      </c>
      <c r="F8" s="1">
        <f>$C$2*C8</f>
        <v>2322.6</v>
      </c>
      <c r="G8" s="1">
        <f>F8/2*(2*$P$6-$C$5)</f>
        <v>-89300.312174916195</v>
      </c>
      <c r="H8" s="4">
        <f>F8/4*(2*D8^2+(2*$P$6-$C$5)^2)</f>
        <v>11823848.865511706</v>
      </c>
      <c r="L8" s="15">
        <f>-($P$6-$C$5/2+D8)/$P$6*$L$5*$C$2</f>
        <v>-58.4822968207381</v>
      </c>
      <c r="M8" s="15">
        <f>-($P$6-$C$5/2-D8)/$P$6*$L$5*$C$2</f>
        <v>155.08707187076169</v>
      </c>
      <c r="O8" s="1" t="s">
        <v>28</v>
      </c>
      <c r="P8" s="4">
        <f>H15*$C$4/($C$4*(P6-P4)+$C$3*100)</f>
        <v>119399.14490656504</v>
      </c>
    </row>
    <row r="9" spans="2:16" x14ac:dyDescent="0.15">
      <c r="B9" s="10">
        <v>2</v>
      </c>
      <c r="C9" s="7">
        <v>0</v>
      </c>
      <c r="D9" s="7">
        <v>0</v>
      </c>
      <c r="F9" s="1">
        <f>$C$2*C9</f>
        <v>0</v>
      </c>
      <c r="G9" s="1">
        <f>F9/2*(2*$P$6-$C$5)</f>
        <v>0</v>
      </c>
      <c r="H9" s="1">
        <f>F9/4*(2*D9^2+(2*$P$6-$C$5)^2)</f>
        <v>0</v>
      </c>
      <c r="L9" s="15">
        <f>-($P$6-$C$5/2+D9)/$P$6*$L$5*$C$2</f>
        <v>48.302387525011788</v>
      </c>
      <c r="M9" s="15">
        <f>-($P$6-$C$5/2-D9)/$P$6*$L$5*$C$2</f>
        <v>48.302387525011788</v>
      </c>
      <c r="O9" s="1" t="s">
        <v>26</v>
      </c>
      <c r="P9" s="22">
        <f>ABS(P7-P8)</f>
        <v>0.24992771874531172</v>
      </c>
    </row>
    <row r="10" spans="2:16" x14ac:dyDescent="0.15">
      <c r="B10" s="1">
        <v>3</v>
      </c>
    </row>
    <row r="11" spans="2:16" x14ac:dyDescent="0.15">
      <c r="B11" s="1">
        <v>4</v>
      </c>
    </row>
    <row r="12" spans="2:16" x14ac:dyDescent="0.15">
      <c r="B12" s="1">
        <v>5</v>
      </c>
    </row>
    <row r="14" spans="2:16" x14ac:dyDescent="0.15">
      <c r="F14" s="1">
        <f>SUM(F8:F12)</f>
        <v>2322.6</v>
      </c>
      <c r="G14" s="1">
        <f t="shared" ref="G14:H14" si="0">SUM(G8:G12)</f>
        <v>-89300.312174916195</v>
      </c>
      <c r="H14" s="4">
        <f t="shared" si="0"/>
        <v>11823848.865511706</v>
      </c>
    </row>
    <row r="15" spans="2:16" x14ac:dyDescent="0.15">
      <c r="F15" s="6">
        <f>F5+F14</f>
        <v>10534.777209894419</v>
      </c>
      <c r="G15" s="6">
        <f t="shared" ref="G15:H15" si="1">G5+G14</f>
        <v>119398.89497884629</v>
      </c>
      <c r="H15" s="6">
        <f t="shared" si="1"/>
        <v>19289119.899433084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F44A-CDE0-454D-82AE-D5326755F36C}">
  <sheetPr codeName="Sheet4"/>
  <dimension ref="B2:C6"/>
  <sheetViews>
    <sheetView workbookViewId="0"/>
  </sheetViews>
  <sheetFormatPr defaultRowHeight="13.5" x14ac:dyDescent="0.15"/>
  <cols>
    <col min="1" max="2" width="9" style="1"/>
    <col min="3" max="3" width="36" style="1" customWidth="1"/>
    <col min="4" max="16384" width="9" style="1"/>
  </cols>
  <sheetData>
    <row r="2" spans="2:3" x14ac:dyDescent="0.15">
      <c r="B2" s="19" t="s">
        <v>29</v>
      </c>
    </row>
    <row r="4" spans="2:3" x14ac:dyDescent="0.15">
      <c r="B4" s="1">
        <v>231104</v>
      </c>
      <c r="C4" s="1" t="s">
        <v>30</v>
      </c>
    </row>
    <row r="5" spans="2:3" x14ac:dyDescent="0.15">
      <c r="B5" s="1">
        <v>231107</v>
      </c>
      <c r="C5" s="1" t="s">
        <v>33</v>
      </c>
    </row>
    <row r="6" spans="2:3" x14ac:dyDescent="0.15">
      <c r="B6" s="1">
        <v>231110</v>
      </c>
      <c r="C6" s="1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矩形断面</vt:lpstr>
      <vt:lpstr>T形断面</vt:lpstr>
      <vt:lpstr>円形断面</vt:lpstr>
      <vt:lpstr>修正記録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JCCN-012</dc:creator>
  <cp:lastModifiedBy>matsubara</cp:lastModifiedBy>
  <dcterms:created xsi:type="dcterms:W3CDTF">2023-11-01T01:27:34Z</dcterms:created>
  <dcterms:modified xsi:type="dcterms:W3CDTF">2023-11-13T01:57:29Z</dcterms:modified>
</cp:coreProperties>
</file>